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<sst xmlns="http://schemas.openxmlformats.org/spreadsheetml/2006/main" count="156" uniqueCount="111">
  <si>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</si>
  <si>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</si>
  <si>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</si>
  <si>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</si>
  <si>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</si>
  <si>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</si>
  <si>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</si>
  <si>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</si>
  <si>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</si>
  <si>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</si>
  <si>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</si>
  <si>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</si>
  <si>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</si>
  <si>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</si>
  <si>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</si>
  <si>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</si>
  <si>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</si>
  <si>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</si>
  <si>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</si>
  <si>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</si>
  <si>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</si>
  <si>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</si>
  <si>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</si>
  <si>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</si>
  <si>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</si>
  <si>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</si>
  <si>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</si>
  <si>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</si>
  <si>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</si>
  <si>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</si>
  <si>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</si>
  <si>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</si>
  <si>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</si>
  <si>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</si>
  <si>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</si>
  <si>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</si>
  <si>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</si>
  <si>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</si>
  <si>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</si>
  <si>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</si>
  <si>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</si>
  <si>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</si>
  <si>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</si>
  <si>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</si>
  <si>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</si>
  <si>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</si>
  <si>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</si>
  <si>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</si>
  <si>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</si>
  <si>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</si>
  <si>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</si>
  <si>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</si>
  <si>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</si>
  <si>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</si>
  <si>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</si>
  <si>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</si>
  <si>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</si>
  <si>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</si>
  <si>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</si>
  <si>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</si>
  <si>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</si>
  <si>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</si>
  <si>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</si>
  <si>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</si>
  <si>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</si>
  <si>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</si>
  <si>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</si>
  <si>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</si>
  <si>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</si>
  <si>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</si>
  <si>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</si>
  <si>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</si>
  <si>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</si>
  <si>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</si>
  <si>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</si>
  <si>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</si>
  <si>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</si>
  <si>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</si>
  <si>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</si>
  <si>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</si>
  <si>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</si>
  <si>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</si>
  <si>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</si>
  <si>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</si>
  <si>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</si>
  <si>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</si>
  <si>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</si>
  <si>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</si>
  <si>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</si>
  <si>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</si>
  <si>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</si>
  <si>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</si>
  <si>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</si>
  <si>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</si>
  <si>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</si>
  <si>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</si>
  <si>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</si>
  <si>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</si>
  <si>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</si>
  <si>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</si>
  <si>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</si>
  <si>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</si>
  <si>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</si>
  <si>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</si>
  <si>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</si>
  <si>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</si>
  <si>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</si>
  <si>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</si>
  <si>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</si>
  <si>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</si>
  <si>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27.03.2014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</si>
</sst>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62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5523935"/>
        <c:axId val="49715416"/>
      </c:bar3DChart>
      <c:catAx>
        <c:axId val="552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15416"/>
        <c:crosses val="autoZero"/>
        <c:auto val="1"/>
        <c:lblOffset val="100"/>
        <c:tickLblSkip val="1"/>
        <c:noMultiLvlLbl val="0"/>
      </c:catAx>
      <c:valAx>
        <c:axId val="4971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44785561"/>
        <c:axId val="416866"/>
      </c:bar3D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3751795"/>
        <c:axId val="33766156"/>
      </c:bar3DChart>
      <c:catAx>
        <c:axId val="375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6156"/>
        <c:crosses val="autoZero"/>
        <c:auto val="1"/>
        <c:lblOffset val="100"/>
        <c:tickLblSkip val="1"/>
        <c:noMultiLvlLbl val="0"/>
      </c:catAx>
      <c:valAx>
        <c:axId val="33766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35459949"/>
        <c:axId val="50704086"/>
      </c:bar3D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53683591"/>
        <c:axId val="13390272"/>
      </c:bar3D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90272"/>
        <c:crosses val="autoZero"/>
        <c:auto val="1"/>
        <c:lblOffset val="100"/>
        <c:tickLblSkip val="2"/>
        <c:noMultiLvlLbl val="0"/>
      </c:cat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53403585"/>
        <c:axId val="10870218"/>
      </c:bar3D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30723099"/>
        <c:axId val="8072436"/>
      </c:bar3D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5543061"/>
        <c:axId val="49887550"/>
      </c:bar3D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46334767"/>
        <c:axId val="14359720"/>
      </c:bar3D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7" sqref="B37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103</v>
      </c>
      <c r="C3" s="122" t="s">
        <v>104</v>
      </c>
      <c r="D3" s="122" t="s">
        <v>29</v>
      </c>
      <c r="E3" s="122" t="s">
        <v>28</v>
      </c>
      <c r="F3" s="122" t="s">
        <v>105</v>
      </c>
      <c r="G3" s="122" t="s">
        <v>106</v>
      </c>
      <c r="H3" s="122" t="s">
        <v>107</v>
      </c>
      <c r="I3" s="122" t="s">
        <v>108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7985.1+539+415.1+9890.7+509.1+95.4+495.3+8129.6+543.8+124.7+4+806.2+1384.8+4074.5+2508.4-0.1+1809.8+197+2.8+391.5+5351+1046.8+1404.7+285.4+80.8+603.2+1837.5+3003.4+196.9</f>
        <v>53716.400000000016</v>
      </c>
      <c r="E6" s="3">
        <f>D6/D134*100</f>
        <v>42.10993373434002</v>
      </c>
      <c r="F6" s="3">
        <f>D6/B6*100</f>
        <v>66.64425192024488</v>
      </c>
      <c r="G6" s="3">
        <f aca="true" t="shared" si="0" ref="G6:G41">D6/C6*100</f>
        <v>19.216582031005455</v>
      </c>
      <c r="H6" s="3">
        <f>B6-D6</f>
        <v>26885.29999999998</v>
      </c>
      <c r="I6" s="3">
        <f aca="true" t="shared" si="1" ref="I6:I41">C6-D6</f>
        <v>225815.09999999998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7985.1+61.4+9890.7+1.2+8129.6+806.2+1384.8+4074.5+2508.4-0.1+1256+5351+1046.8+1404.7+196.9</f>
        <v>44097.200000000004</v>
      </c>
      <c r="E7" s="1">
        <f>D7/D6*100</f>
        <v>82.09261975858395</v>
      </c>
      <c r="F7" s="1">
        <f>D7/B7*100</f>
        <v>79.66484443593347</v>
      </c>
      <c r="G7" s="1">
        <f t="shared" si="0"/>
        <v>20.009746862898666</v>
      </c>
      <c r="H7" s="1">
        <f>B7-D7</f>
        <v>11256.199999999997</v>
      </c>
      <c r="I7" s="1">
        <f t="shared" si="1"/>
        <v>176281.4</v>
      </c>
    </row>
    <row r="8" spans="1:9" ht="18">
      <c r="A8" s="31" t="s">
        <v>2</v>
      </c>
      <c r="B8" s="52">
        <v>16.5</v>
      </c>
      <c r="C8" s="53">
        <v>44.6</v>
      </c>
      <c r="D8" s="54">
        <f>0.1+0.1+0.3+0.3</f>
        <v>0.8</v>
      </c>
      <c r="E8" s="13">
        <f>D8/D6*100</f>
        <v>0.001489303080623422</v>
      </c>
      <c r="F8" s="1">
        <f>D8/B8*100</f>
        <v>4.848484848484849</v>
      </c>
      <c r="G8" s="1">
        <f t="shared" si="0"/>
        <v>1.7937219730941705</v>
      </c>
      <c r="H8" s="1">
        <f aca="true" t="shared" si="2" ref="H8:H30">B8-D8</f>
        <v>15.7</v>
      </c>
      <c r="I8" s="1">
        <f t="shared" si="1"/>
        <v>43.800000000000004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538.7+346.9+429.4+56.3+419.6+508.1+71-0.1+453.2+98.5+2.8+391.5+199.8+80.8+202.8+35.8</f>
        <v>3835.100000000001</v>
      </c>
      <c r="E9" s="1">
        <f>D9/D6*100</f>
        <v>7.139532805623608</v>
      </c>
      <c r="F9" s="1">
        <f aca="true" t="shared" si="3" ref="F9:F39">D9/B9*100</f>
        <v>78.88879746575063</v>
      </c>
      <c r="G9" s="1">
        <f t="shared" si="0"/>
        <v>22.422633699141127</v>
      </c>
      <c r="H9" s="1">
        <f t="shared" si="2"/>
        <v>1026.2999999999988</v>
      </c>
      <c r="I9" s="1">
        <f t="shared" si="1"/>
        <v>13268.6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1.1+76.7+36.7+34.9+18.5+42.2+88.1+82.5+80.9+400.1+1837.5+2957.3</f>
        <v>5656.5</v>
      </c>
      <c r="E10" s="1">
        <f>D10/D6*100</f>
        <v>10.530303594432983</v>
      </c>
      <c r="F10" s="1">
        <f t="shared" si="3"/>
        <v>28.265823164333042</v>
      </c>
      <c r="G10" s="1">
        <f t="shared" si="0"/>
        <v>14.340038787694414</v>
      </c>
      <c r="H10" s="1">
        <f t="shared" si="2"/>
        <v>14355.3</v>
      </c>
      <c r="I10" s="1">
        <f t="shared" si="1"/>
        <v>33789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0.04598223261424815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102.100000000012</v>
      </c>
      <c r="E12" s="1">
        <f>D12/D6*100</f>
        <v>0.19007230566458655</v>
      </c>
      <c r="F12" s="1">
        <f t="shared" si="3"/>
        <v>31.27105666156619</v>
      </c>
      <c r="G12" s="1">
        <f t="shared" si="0"/>
        <v>4.483379440566127</v>
      </c>
      <c r="H12" s="1">
        <f t="shared" si="2"/>
        <v>224.39999999998287</v>
      </c>
      <c r="I12" s="1">
        <f t="shared" si="1"/>
        <v>2175.199999999979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5329.2+6976.4+310.1+0.1+574.9+417.4+5396.4+2+668.9+83+171.9+366.8+7074.6+0.1+0.1+821.2+7.6+8.6+0.9+5585.2+2.9+0.4+456.2+427.1+1512+1289.7+309.6</f>
        <v>37793.299999999996</v>
      </c>
      <c r="E17" s="3">
        <f>D17/D134*100</f>
        <v>29.62732719620138</v>
      </c>
      <c r="F17" s="3">
        <f>D17/B17*100</f>
        <v>73.28984290310257</v>
      </c>
      <c r="G17" s="3">
        <f t="shared" si="0"/>
        <v>21.467306255875442</v>
      </c>
      <c r="H17" s="3">
        <f>B17-D17</f>
        <v>13773.600000000006</v>
      </c>
      <c r="I17" s="3">
        <f t="shared" si="1"/>
        <v>138257.2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77.58094688741127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f>1754+46.4-30-25-1.5</f>
        <v>1743.9</v>
      </c>
      <c r="C19" s="53">
        <f>7565.3-5.5</f>
        <v>7559.8</v>
      </c>
      <c r="D19" s="54">
        <f>15+99.7+173.8+0.6+107.5+22.1+0.5+193.8+202.2+7.6+0.9+0.4+198.3+0.9+0.9+95.5</f>
        <v>1119.7</v>
      </c>
      <c r="E19" s="1">
        <f>D19/D17*100</f>
        <v>2.96269444584093</v>
      </c>
      <c r="F19" s="1">
        <f t="shared" si="3"/>
        <v>64.2066632261024</v>
      </c>
      <c r="G19" s="1">
        <f t="shared" si="0"/>
        <v>14.811238392550068</v>
      </c>
      <c r="H19" s="1">
        <f t="shared" si="2"/>
        <v>624.2</v>
      </c>
      <c r="I19" s="1">
        <f t="shared" si="1"/>
        <v>6440.1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50.7+162.6+43.4+2.3+47.2+1.8+59.1-0.1+62.8+64.5+13.9</f>
        <v>508.2</v>
      </c>
      <c r="E20" s="1">
        <f>D20/D17*100</f>
        <v>1.3446827876898817</v>
      </c>
      <c r="F20" s="1">
        <f t="shared" si="3"/>
        <v>75.37822604568377</v>
      </c>
      <c r="G20" s="1">
        <f t="shared" si="0"/>
        <v>17.915814707748716</v>
      </c>
      <c r="H20" s="1">
        <f t="shared" si="2"/>
        <v>166.00000000000006</v>
      </c>
      <c r="I20" s="1">
        <f t="shared" si="1"/>
        <v>2328.4</v>
      </c>
    </row>
    <row r="21" spans="1:9" ht="18">
      <c r="A21" s="31" t="s">
        <v>0</v>
      </c>
      <c r="B21" s="52">
        <f>7505.6-763.3-17.5-83</f>
        <v>6641.8</v>
      </c>
      <c r="C21" s="53">
        <v>19349.6</v>
      </c>
      <c r="D21" s="54">
        <f>36.6+15.7+3.3+2+290.1+4.1+24.2+41.8-0.1+460.8+0.9+2.5+257.9+361.7+1303.2+901</f>
        <v>3705.7</v>
      </c>
      <c r="E21" s="1">
        <f>D21/D17*100</f>
        <v>9.805177108111755</v>
      </c>
      <c r="F21" s="1">
        <f t="shared" si="3"/>
        <v>55.79361016591887</v>
      </c>
      <c r="G21" s="1">
        <f t="shared" si="0"/>
        <v>19.151300285277216</v>
      </c>
      <c r="H21" s="1">
        <f t="shared" si="2"/>
        <v>2936.1000000000004</v>
      </c>
      <c r="I21" s="1">
        <f t="shared" si="1"/>
        <v>15643.899999999998</v>
      </c>
    </row>
    <row r="22" spans="1:9" ht="18">
      <c r="A22" s="31" t="s">
        <v>15</v>
      </c>
      <c r="B22" s="52">
        <f>352.7+7.9</f>
        <v>360.59999999999997</v>
      </c>
      <c r="C22" s="53">
        <v>1388.5</v>
      </c>
      <c r="D22" s="54">
        <f>14.2+80.1+19.7+105+3.5+1.3+30+84.1</f>
        <v>337.9</v>
      </c>
      <c r="E22" s="1">
        <f>D22/D17*100</f>
        <v>0.8940738173168261</v>
      </c>
      <c r="F22" s="1">
        <f t="shared" si="3"/>
        <v>93.70493621741542</v>
      </c>
      <c r="G22" s="1">
        <f t="shared" si="0"/>
        <v>24.335613971912135</v>
      </c>
      <c r="H22" s="1">
        <f t="shared" si="2"/>
        <v>22.69999999999999</v>
      </c>
      <c r="I22" s="1">
        <f t="shared" si="1"/>
        <v>1050.6</v>
      </c>
    </row>
    <row r="23" spans="1:9" ht="18.75" thickBot="1">
      <c r="A23" s="31" t="s">
        <v>35</v>
      </c>
      <c r="B23" s="53">
        <f>B17-B18-B19-B20-B21-B22</f>
        <v>4365.099999999998</v>
      </c>
      <c r="C23" s="53">
        <f>C17-C18-C19-C20-C21-C22</f>
        <v>11838.200000000012</v>
      </c>
      <c r="D23" s="53">
        <f>D17-D18-D19-D20-D21-D22</f>
        <v>2801.3999999999946</v>
      </c>
      <c r="E23" s="1">
        <f>D23/D17*100</f>
        <v>7.412424953629333</v>
      </c>
      <c r="F23" s="1">
        <f t="shared" si="3"/>
        <v>64.17722388948698</v>
      </c>
      <c r="G23" s="1">
        <f t="shared" si="0"/>
        <v>23.66407055126617</v>
      </c>
      <c r="H23" s="1">
        <f t="shared" si="2"/>
        <v>1563.700000000003</v>
      </c>
      <c r="I23" s="1">
        <f t="shared" si="1"/>
        <v>9036.800000000017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9864.5-1364</f>
        <v>8500.5</v>
      </c>
      <c r="C31" s="56">
        <v>38286.9</v>
      </c>
      <c r="D31" s="60">
        <f>1347.1+62.9+5.5+1121.1+3+1.1+2.6+0.1+234+6+147.2+4.6+1039.4+104.2+50.8+0.5+110.9+1079.5+38+332+67.8+22.1+92.4+1134.6+86.2+65+3.4+18.4+51.6</f>
        <v>7231.999999999999</v>
      </c>
      <c r="E31" s="3">
        <f>D31/D134*100</f>
        <v>5.669386644800226</v>
      </c>
      <c r="F31" s="3">
        <f>D31/B31*100</f>
        <v>85.07734839127109</v>
      </c>
      <c r="G31" s="3">
        <f t="shared" si="0"/>
        <v>18.88896724467115</v>
      </c>
      <c r="H31" s="3">
        <f aca="true" t="shared" si="4" ref="H31:H41">B31-D31</f>
        <v>1268.500000000001</v>
      </c>
      <c r="I31" s="3">
        <f t="shared" si="1"/>
        <v>31054.9</v>
      </c>
    </row>
    <row r="32" spans="1:9" ht="18">
      <c r="A32" s="31" t="s">
        <v>3</v>
      </c>
      <c r="B32" s="52">
        <f>6784.1-138.9</f>
        <v>6645.200000000001</v>
      </c>
      <c r="C32" s="53">
        <v>28976.1</v>
      </c>
      <c r="D32" s="54">
        <f>1119.5+1121.1+1039.4+104.2+1079.5+1133.4</f>
        <v>5597.1</v>
      </c>
      <c r="E32" s="1">
        <f>D32/D31*100</f>
        <v>77.39352876106196</v>
      </c>
      <c r="F32" s="1">
        <f t="shared" si="3"/>
        <v>84.22771323662191</v>
      </c>
      <c r="G32" s="1">
        <f t="shared" si="0"/>
        <v>19.316264093511553</v>
      </c>
      <c r="H32" s="1">
        <f t="shared" si="4"/>
        <v>1048.1000000000004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811.9-515.3</f>
        <v>296.6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1.9510508849557529</v>
      </c>
      <c r="F34" s="1">
        <f t="shared" si="3"/>
        <v>47.57248819959542</v>
      </c>
      <c r="G34" s="1">
        <f t="shared" si="0"/>
        <v>8.142890120036936</v>
      </c>
      <c r="H34" s="1">
        <f t="shared" si="4"/>
        <v>155.5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f>126.8-27.5</f>
        <v>99.3</v>
      </c>
      <c r="C35" s="62">
        <v>715.3</v>
      </c>
      <c r="D35" s="63">
        <f>38.5+5.5+3+4.5+22.1</f>
        <v>73.6</v>
      </c>
      <c r="E35" s="21">
        <f>D35/D31*100</f>
        <v>1.0176991150442478</v>
      </c>
      <c r="F35" s="21">
        <f t="shared" si="3"/>
        <v>74.11883182275932</v>
      </c>
      <c r="G35" s="21">
        <f t="shared" si="0"/>
        <v>10.289389067524116</v>
      </c>
      <c r="H35" s="21">
        <f t="shared" si="4"/>
        <v>25.700000000000003</v>
      </c>
      <c r="I35" s="21">
        <f t="shared" si="1"/>
        <v>641.6999999999999</v>
      </c>
    </row>
    <row r="36" spans="1:9" ht="18">
      <c r="A36" s="31" t="s">
        <v>15</v>
      </c>
      <c r="B36" s="52">
        <f>20.8-13.6</f>
        <v>7.200000000000001</v>
      </c>
      <c r="C36" s="53">
        <v>45.2</v>
      </c>
      <c r="D36" s="53">
        <f>3.6</f>
        <v>3.6</v>
      </c>
      <c r="E36" s="1">
        <f>D36/D31*100</f>
        <v>0.04977876106194691</v>
      </c>
      <c r="F36" s="1">
        <f t="shared" si="3"/>
        <v>49.99999999999999</v>
      </c>
      <c r="G36" s="1">
        <f t="shared" si="0"/>
        <v>7.964601769911504</v>
      </c>
      <c r="H36" s="1">
        <f t="shared" si="4"/>
        <v>3.600000000000001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1452.1999999999994</v>
      </c>
      <c r="C37" s="52">
        <f>C31-C32-C34-C35-C33-C36</f>
        <v>6817.500000000003</v>
      </c>
      <c r="D37" s="52">
        <f>D31-D32-D34-D35-D33-D36</f>
        <v>1416.599999999999</v>
      </c>
      <c r="E37" s="1">
        <f>D37/D31*100</f>
        <v>19.587942477876094</v>
      </c>
      <c r="F37" s="1">
        <f t="shared" si="3"/>
        <v>97.54854703208922</v>
      </c>
      <c r="G37" s="1">
        <f t="shared" si="0"/>
        <v>20.778877887788756</v>
      </c>
      <c r="H37" s="1">
        <f>B37-D37</f>
        <v>35.600000000000364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281.6-105.9</f>
        <v>175.70000000000002</v>
      </c>
      <c r="C41" s="56">
        <v>1079.9</v>
      </c>
      <c r="D41" s="57">
        <f>39.9+10-0.1+63.8</f>
        <v>113.6</v>
      </c>
      <c r="E41" s="3">
        <f>D41/D134*100</f>
        <v>0.08905452473026905</v>
      </c>
      <c r="F41" s="3">
        <f>D41/B41*100</f>
        <v>64.65566306203755</v>
      </c>
      <c r="G41" s="3">
        <f t="shared" si="0"/>
        <v>10.519492545606072</v>
      </c>
      <c r="H41" s="3">
        <f t="shared" si="4"/>
        <v>62.10000000000002</v>
      </c>
      <c r="I41" s="3">
        <f t="shared" si="1"/>
        <v>966.3000000000001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1442.5-64.6</f>
        <v>1377.9</v>
      </c>
      <c r="C43" s="56">
        <v>6105.1</v>
      </c>
      <c r="D43" s="57">
        <f>179.7+225.2+3.4+199.4+211.8+7.4+5.4+7.6+190.5+3.4+230.5</f>
        <v>1264.3000000000002</v>
      </c>
      <c r="E43" s="3">
        <f>D43/D134*100</f>
        <v>0.9911235529619646</v>
      </c>
      <c r="F43" s="3">
        <f>D43/B43*100</f>
        <v>91.75557007039698</v>
      </c>
      <c r="G43" s="3">
        <f aca="true" t="shared" si="5" ref="G43:G73">D43/C43*100</f>
        <v>20.70891549687966</v>
      </c>
      <c r="H43" s="3">
        <f>B43-D43</f>
        <v>113.59999999999991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f>1245.3-44.5</f>
        <v>1200.8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100</v>
      </c>
      <c r="G44" s="1">
        <f t="shared" si="5"/>
        <v>21.896026695355662</v>
      </c>
      <c r="H44" s="1">
        <f aca="true" t="shared" si="8" ref="H44:H71">B44-D44</f>
        <v>0</v>
      </c>
      <c r="I44" s="1">
        <f t="shared" si="6"/>
        <v>4283.3</v>
      </c>
    </row>
    <row r="45" spans="1:9" ht="18">
      <c r="A45" s="31" t="s">
        <v>2</v>
      </c>
      <c r="B45" s="52">
        <f>0.3-0.3</f>
        <v>0</v>
      </c>
      <c r="C45" s="53">
        <v>1</v>
      </c>
      <c r="D45" s="54"/>
      <c r="E45" s="1">
        <f>D45/D43*100</f>
        <v>0</v>
      </c>
      <c r="F45" s="1"/>
      <c r="G45" s="1">
        <f t="shared" si="5"/>
        <v>0</v>
      </c>
      <c r="H45" s="1">
        <f t="shared" si="8"/>
        <v>0</v>
      </c>
      <c r="I45" s="1">
        <f t="shared" si="6"/>
        <v>1</v>
      </c>
    </row>
    <row r="46" spans="1:9" ht="18">
      <c r="A46" s="31" t="s">
        <v>1</v>
      </c>
      <c r="B46" s="52">
        <f>7-0.4</f>
        <v>6.6</v>
      </c>
      <c r="C46" s="53">
        <v>35.1</v>
      </c>
      <c r="D46" s="54">
        <f>3.2+3.4</f>
        <v>6.6</v>
      </c>
      <c r="E46" s="1">
        <f>D46/D43*100</f>
        <v>0.5220279996836193</v>
      </c>
      <c r="F46" s="1">
        <f t="shared" si="7"/>
        <v>100</v>
      </c>
      <c r="G46" s="1">
        <f t="shared" si="5"/>
        <v>18.8034188034188</v>
      </c>
      <c r="H46" s="1">
        <f t="shared" si="8"/>
        <v>0</v>
      </c>
      <c r="I46" s="1">
        <f t="shared" si="6"/>
        <v>28.5</v>
      </c>
    </row>
    <row r="47" spans="1:9" ht="18">
      <c r="A47" s="31" t="s">
        <v>0</v>
      </c>
      <c r="B47" s="52">
        <f>150.4-18.1</f>
        <v>132.3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24.56538170823885</v>
      </c>
      <c r="G47" s="1">
        <f t="shared" si="5"/>
        <v>9.078212290502794</v>
      </c>
      <c r="H47" s="1">
        <f t="shared" si="8"/>
        <v>99.80000000000001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38.200000000000124</v>
      </c>
      <c r="C48" s="53">
        <f>C43-C44-C47-C46-C45</f>
        <v>226.9</v>
      </c>
      <c r="D48" s="53">
        <f>D43-D44-D47-D46-D45</f>
        <v>24.400000000000226</v>
      </c>
      <c r="E48" s="1">
        <f>D48/D43*100</f>
        <v>1.9299216958000651</v>
      </c>
      <c r="F48" s="1">
        <f t="shared" si="7"/>
        <v>63.87434554973861</v>
      </c>
      <c r="G48" s="1">
        <f t="shared" si="5"/>
        <v>10.753635962979386</v>
      </c>
      <c r="H48" s="1">
        <f t="shared" si="8"/>
        <v>13.799999999999898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282.8+343.5+104.6+27.4+31.1+70.8+315.1+27.8+66.3+5+25+425.5+95.6+8.8+334.8+43.9+50.2+364.8+68.9</f>
        <v>2691.9</v>
      </c>
      <c r="E49" s="3">
        <f>D49/D134*100</f>
        <v>2.1102629852236907</v>
      </c>
      <c r="F49" s="3">
        <f>D49/B49*100</f>
        <v>87.14752824630128</v>
      </c>
      <c r="G49" s="3">
        <f t="shared" si="5"/>
        <v>22.330523940670936</v>
      </c>
      <c r="H49" s="3">
        <f>B49-D49</f>
        <v>397</v>
      </c>
      <c r="I49" s="3">
        <f t="shared" si="6"/>
        <v>9362.9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282.8+343.5+279.8+360.5+269.9+364.8</f>
        <v>1901.3</v>
      </c>
      <c r="E50" s="1">
        <f>D50/D49*100</f>
        <v>70.6304097477618</v>
      </c>
      <c r="F50" s="1">
        <f t="shared" si="7"/>
        <v>99.49761892302055</v>
      </c>
      <c r="G50" s="1">
        <f t="shared" si="5"/>
        <v>24.605927268021226</v>
      </c>
      <c r="H50" s="1">
        <f t="shared" si="8"/>
        <v>9.600000000000136</v>
      </c>
      <c r="I50" s="1">
        <f t="shared" si="6"/>
        <v>5825.7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2.4+4.2+4.2+8.7+3.1+5.2</f>
        <v>27.8</v>
      </c>
      <c r="E52" s="1">
        <f>D52/D49*100</f>
        <v>1.0327278130688362</v>
      </c>
      <c r="F52" s="1">
        <f t="shared" si="7"/>
        <v>40.05763688760807</v>
      </c>
      <c r="G52" s="1">
        <f t="shared" si="5"/>
        <v>8.553846153846154</v>
      </c>
      <c r="H52" s="1">
        <f t="shared" si="8"/>
        <v>41.60000000000001</v>
      </c>
      <c r="I52" s="1">
        <f t="shared" si="6"/>
        <v>297.2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6+11+5+10.4+0.1+20.8+16</f>
        <v>69.3</v>
      </c>
      <c r="E53" s="1">
        <f>D53/D49*100</f>
        <v>2.5743898361751922</v>
      </c>
      <c r="F53" s="1">
        <f t="shared" si="7"/>
        <v>37.993421052631575</v>
      </c>
      <c r="G53" s="1">
        <f t="shared" si="5"/>
        <v>12.975098296199212</v>
      </c>
      <c r="H53" s="1">
        <f t="shared" si="8"/>
        <v>113.10000000000001</v>
      </c>
      <c r="I53" s="1">
        <f t="shared" si="6"/>
        <v>464.8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693.5000000000002</v>
      </c>
      <c r="E54" s="1">
        <f>D54/D49*100</f>
        <v>25.762472602994173</v>
      </c>
      <c r="F54" s="1">
        <f t="shared" si="7"/>
        <v>74.87583675232133</v>
      </c>
      <c r="G54" s="1">
        <f t="shared" si="5"/>
        <v>20.04914715235618</v>
      </c>
      <c r="H54" s="1">
        <f t="shared" si="8"/>
        <v>232.69999999999982</v>
      </c>
      <c r="I54" s="1">
        <f>C54-D54</f>
        <v>2765.499999999999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128-60.9+102.5+11.8+75.2+16.7+4.5+87.9+0.1+68.6+30.5+35.2+2.4+30+93</f>
        <v>625.5</v>
      </c>
      <c r="E56" s="3">
        <f>D56/D134*100</f>
        <v>0.4903486374892896</v>
      </c>
      <c r="F56" s="3">
        <f>D56/B56*100</f>
        <v>87.25066257497559</v>
      </c>
      <c r="G56" s="3">
        <f t="shared" si="5"/>
        <v>16.00194428099977</v>
      </c>
      <c r="H56" s="3">
        <f>B56-D56</f>
        <v>91.39999999999998</v>
      </c>
      <c r="I56" s="3">
        <f t="shared" si="6"/>
        <v>3283.4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128-60.9+102.5+75.2+87.9+68.6+30+93</f>
        <v>524.3000000000001</v>
      </c>
      <c r="E57" s="1">
        <f>D57/D56*100</f>
        <v>83.82094324540368</v>
      </c>
      <c r="F57" s="1">
        <f t="shared" si="7"/>
        <v>92.16030936895766</v>
      </c>
      <c r="G57" s="1">
        <f t="shared" si="5"/>
        <v>20.24637009576769</v>
      </c>
      <c r="H57" s="1">
        <f t="shared" si="8"/>
        <v>44.59999999999991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4.5+4.5+30.5+35.2</f>
        <v>74.7</v>
      </c>
      <c r="E59" s="1">
        <f>D59/D56*100</f>
        <v>11.942446043165468</v>
      </c>
      <c r="F59" s="1">
        <f t="shared" si="7"/>
        <v>63.19796954314722</v>
      </c>
      <c r="G59" s="1">
        <f t="shared" si="5"/>
        <v>25.117686617350373</v>
      </c>
      <c r="H59" s="1">
        <f t="shared" si="8"/>
        <v>43.5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26.49999999999993</v>
      </c>
      <c r="E61" s="1">
        <f>D61/D56*100</f>
        <v>4.236610711430844</v>
      </c>
      <c r="F61" s="1">
        <f t="shared" si="7"/>
        <v>88.92617449664407</v>
      </c>
      <c r="G61" s="1">
        <f t="shared" si="5"/>
        <v>9.038199181446082</v>
      </c>
      <c r="H61" s="1">
        <f t="shared" si="8"/>
        <v>3.300000000000068</v>
      </c>
      <c r="I61" s="1">
        <f t="shared" si="6"/>
        <v>266.7000000000002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0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 t="e">
        <f>D66/B66*100</f>
        <v>#DIV/0!</v>
      </c>
      <c r="G66" s="3">
        <f t="shared" si="5"/>
        <v>0</v>
      </c>
      <c r="H66" s="3">
        <f>B66-D66</f>
        <v>0</v>
      </c>
      <c r="I66" s="3">
        <f t="shared" si="6"/>
        <v>460</v>
      </c>
    </row>
    <row r="67" spans="1:9" ht="18">
      <c r="A67" s="31" t="s">
        <v>8</v>
      </c>
      <c r="B67" s="52">
        <f>43.1-43.1</f>
        <v>0</v>
      </c>
      <c r="C67" s="53">
        <v>257.4</v>
      </c>
      <c r="D67" s="54"/>
      <c r="E67" s="1"/>
      <c r="F67" s="118" t="e">
        <f t="shared" si="7"/>
        <v>#DIV/0!</v>
      </c>
      <c r="G67" s="1">
        <f t="shared" si="5"/>
        <v>0</v>
      </c>
      <c r="H67" s="1">
        <f t="shared" si="8"/>
        <v>0</v>
      </c>
      <c r="I67" s="1">
        <f t="shared" si="6"/>
        <v>257.4</v>
      </c>
    </row>
    <row r="68" spans="1:9" ht="18.75" thickBot="1">
      <c r="A68" s="31" t="s">
        <v>9</v>
      </c>
      <c r="B68" s="52">
        <f>48.9-48.9</f>
        <v>0</v>
      </c>
      <c r="C68" s="53">
        <v>202.6</v>
      </c>
      <c r="D68" s="54"/>
      <c r="E68" s="1"/>
      <c r="F68" s="118" t="e">
        <f t="shared" si="7"/>
        <v>#DIV/0!</v>
      </c>
      <c r="G68" s="1">
        <f t="shared" si="5"/>
        <v>0</v>
      </c>
      <c r="H68" s="1">
        <f t="shared" si="8"/>
        <v>0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11996.7-135.3-92-166.3</f>
        <v>11603.100000000002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</f>
        <v>10189.9</v>
      </c>
      <c r="E87" s="3">
        <f>D87/D134*100</f>
        <v>7.988175189691625</v>
      </c>
      <c r="F87" s="3">
        <f aca="true" t="shared" si="11" ref="F87:F92">D87/B87*100</f>
        <v>87.82049624669267</v>
      </c>
      <c r="G87" s="3">
        <f t="shared" si="9"/>
        <v>22.73698913790487</v>
      </c>
      <c r="H87" s="3">
        <f aca="true" t="shared" si="12" ref="H87:H92">B87-D87</f>
        <v>1413.2000000000025</v>
      </c>
      <c r="I87" s="3">
        <f t="shared" si="10"/>
        <v>34626.5</v>
      </c>
    </row>
    <row r="88" spans="1:9" ht="18">
      <c r="A88" s="31" t="s">
        <v>3</v>
      </c>
      <c r="B88" s="52">
        <f>9491.4-24.9-77.3-69</f>
        <v>9320.2</v>
      </c>
      <c r="C88" s="53">
        <v>38623.9</v>
      </c>
      <c r="D88" s="54">
        <f>3.8+55.8+877.5+206+1.6+755.1+834.4+26.6+41.3+1268.7+0.5+8.5+536.6+685.6+565+6.3-0.1+21.4+100.1+302.4+492.5+445.4+29.6+0.1+201.4+262.7+1370.2</f>
        <v>9099</v>
      </c>
      <c r="E88" s="1">
        <f>D88/D87*100</f>
        <v>89.29430121983532</v>
      </c>
      <c r="F88" s="1">
        <f t="shared" si="11"/>
        <v>97.626660372095</v>
      </c>
      <c r="G88" s="1">
        <f t="shared" si="9"/>
        <v>23.55795245948752</v>
      </c>
      <c r="H88" s="1">
        <f t="shared" si="12"/>
        <v>221.20000000000073</v>
      </c>
      <c r="I88" s="1">
        <f t="shared" si="10"/>
        <v>29524.9</v>
      </c>
    </row>
    <row r="89" spans="1:9" ht="18">
      <c r="A89" s="31" t="s">
        <v>33</v>
      </c>
      <c r="B89" s="52">
        <f>761.5-15.7-40.4</f>
        <v>705.4</v>
      </c>
      <c r="C89" s="53">
        <v>1866.3</v>
      </c>
      <c r="D89" s="54">
        <f>125+55.5+51.3+1.7-0.1+10.4+5.3</f>
        <v>249.10000000000002</v>
      </c>
      <c r="E89" s="1">
        <f>D89/D87*100</f>
        <v>2.4445774737730503</v>
      </c>
      <c r="F89" s="1">
        <f t="shared" si="11"/>
        <v>35.313297419903606</v>
      </c>
      <c r="G89" s="1">
        <f t="shared" si="9"/>
        <v>13.347264641268822</v>
      </c>
      <c r="H89" s="1">
        <f t="shared" si="12"/>
        <v>456.29999999999995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1577.5000000000014</v>
      </c>
      <c r="C91" s="53">
        <f>C87-C88-C89-C90</f>
        <v>4326.2</v>
      </c>
      <c r="D91" s="53">
        <f>D87-D88-D89-D90</f>
        <v>841.7999999999996</v>
      </c>
      <c r="E91" s="1">
        <f>D91/D87*100</f>
        <v>8.261121306391619</v>
      </c>
      <c r="F91" s="1">
        <f t="shared" si="11"/>
        <v>53.36291600633908</v>
      </c>
      <c r="G91" s="1">
        <f>D91/C91*100</f>
        <v>19.45818501225093</v>
      </c>
      <c r="H91" s="1">
        <f t="shared" si="12"/>
        <v>735.7000000000018</v>
      </c>
      <c r="I91" s="1">
        <f>C91-D91</f>
        <v>3484.4</v>
      </c>
    </row>
    <row r="92" spans="1:9" ht="19.5" thickBot="1">
      <c r="A92" s="15" t="s">
        <v>12</v>
      </c>
      <c r="B92" s="64">
        <f>10401.1-79</f>
        <v>10322.1</v>
      </c>
      <c r="C92" s="75">
        <v>39290.3</v>
      </c>
      <c r="D92" s="57">
        <f>2618.9+2514.7+108.2+3415.7+1160.5+185.2+4.1+84.7</f>
        <v>10092.000000000002</v>
      </c>
      <c r="E92" s="3">
        <f>D92/D134*100</f>
        <v>7.911428376565804</v>
      </c>
      <c r="F92" s="3">
        <f t="shared" si="11"/>
        <v>97.77080245298923</v>
      </c>
      <c r="G92" s="3">
        <f>D92/C92*100</f>
        <v>25.685729047627536</v>
      </c>
      <c r="H92" s="3">
        <f t="shared" si="12"/>
        <v>230.09999999999854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1514.5-188.4</f>
        <v>1326.1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0.8567578351911184</v>
      </c>
      <c r="F98" s="27">
        <f>D98/B98*100</f>
        <v>82.4145992006636</v>
      </c>
      <c r="G98" s="27">
        <f aca="true" t="shared" si="13" ref="G98:G111">D98/C98*100</f>
        <v>20.658954292843372</v>
      </c>
      <c r="H98" s="27">
        <f>B98-D98</f>
        <v>233.19999999999982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f>1390-162.5</f>
        <v>1227.5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84.49694501018332</v>
      </c>
      <c r="G100" s="1">
        <f t="shared" si="13"/>
        <v>22.069963401140527</v>
      </c>
      <c r="H100" s="1">
        <f>B100-D100</f>
        <v>190.29999999999973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98.59999999999991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56.49087221095321</v>
      </c>
      <c r="G101" s="100">
        <f t="shared" si="13"/>
        <v>9.821900899312269</v>
      </c>
      <c r="H101" s="100">
        <f>B101-D101</f>
        <v>42.90000000000009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4194.3</v>
      </c>
      <c r="C102" s="97">
        <f>SUM(C103:C131)-C110-C114+C132-C127-C128-C104-C107</f>
        <v>20052.3</v>
      </c>
      <c r="D102" s="97">
        <f>SUM(D103:D131)-D110-D114+D132-D127-D128-D104-D107</f>
        <v>2750.4999999999995</v>
      </c>
      <c r="E102" s="98">
        <f>D102/D134*100</f>
        <v>2.156201322804621</v>
      </c>
      <c r="F102" s="98">
        <f>D102/B102*100</f>
        <v>65.57709272107383</v>
      </c>
      <c r="G102" s="98">
        <f t="shared" si="13"/>
        <v>13.716631009909086</v>
      </c>
      <c r="H102" s="98">
        <f>B102-D102</f>
        <v>1443.8000000000006</v>
      </c>
      <c r="I102" s="98">
        <f t="shared" si="14"/>
        <v>17301.8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0.7816760588983822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f>497.1+0.7</f>
        <v>497.8</v>
      </c>
      <c r="C104" s="54">
        <f>1242.6+0.7</f>
        <v>1243.3</v>
      </c>
      <c r="D104" s="86">
        <f>1.4</f>
        <v>1.4</v>
      </c>
      <c r="E104" s="1"/>
      <c r="F104" s="1">
        <f t="shared" si="15"/>
        <v>0.28123744475693047</v>
      </c>
      <c r="G104" s="1">
        <f t="shared" si="13"/>
        <v>0.1126035550550953</v>
      </c>
      <c r="H104" s="1">
        <f t="shared" si="16"/>
        <v>496.40000000000003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f>6.6-6.6</f>
        <v>0</v>
      </c>
      <c r="C106" s="71">
        <v>36.5</v>
      </c>
      <c r="D106" s="83"/>
      <c r="E106" s="6">
        <f>D106/D102*100</f>
        <v>0</v>
      </c>
      <c r="F106" s="120" t="e">
        <f t="shared" si="15"/>
        <v>#DIV/0!</v>
      </c>
      <c r="G106" s="6">
        <f t="shared" si="13"/>
        <v>0</v>
      </c>
      <c r="H106" s="6">
        <f t="shared" si="16"/>
        <v>0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f>18.2-7.2</f>
        <v>11</v>
      </c>
      <c r="C108" s="71">
        <v>75.5</v>
      </c>
      <c r="D108" s="83">
        <f>5.5+5.5</f>
        <v>11</v>
      </c>
      <c r="E108" s="6">
        <f>D108/D102*100</f>
        <v>0.3999272859480095</v>
      </c>
      <c r="F108" s="6">
        <f t="shared" si="15"/>
        <v>100</v>
      </c>
      <c r="G108" s="6">
        <f t="shared" si="13"/>
        <v>14.56953642384106</v>
      </c>
      <c r="H108" s="6">
        <f t="shared" si="16"/>
        <v>0</v>
      </c>
      <c r="I108" s="6">
        <f t="shared" si="14"/>
        <v>64.5</v>
      </c>
    </row>
    <row r="109" spans="1:9" ht="37.5">
      <c r="A109" s="19" t="s">
        <v>47</v>
      </c>
      <c r="B109" s="84">
        <f>280.3-48.1</f>
        <v>232.20000000000002</v>
      </c>
      <c r="C109" s="71">
        <v>1050</v>
      </c>
      <c r="D109" s="83">
        <f>149.7+2.5</f>
        <v>152.2</v>
      </c>
      <c r="E109" s="6">
        <f>D109/D102*100</f>
        <v>5.533539356480641</v>
      </c>
      <c r="F109" s="6">
        <f t="shared" si="15"/>
        <v>65.54694229112833</v>
      </c>
      <c r="G109" s="6">
        <f t="shared" si="13"/>
        <v>14.495238095238093</v>
      </c>
      <c r="H109" s="6">
        <f t="shared" si="16"/>
        <v>80.00000000000003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0.1781494273768406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f>47.4-3.5</f>
        <v>43.9</v>
      </c>
      <c r="C113" s="63">
        <v>153.4</v>
      </c>
      <c r="D113" s="83">
        <f>13.5+13.4</f>
        <v>26.9</v>
      </c>
      <c r="E113" s="6">
        <f>D113/D102*100</f>
        <v>0.9780039992728596</v>
      </c>
      <c r="F113" s="6">
        <f t="shared" si="15"/>
        <v>61.2756264236902</v>
      </c>
      <c r="G113" s="6">
        <f t="shared" si="17"/>
        <v>17.53585397653194</v>
      </c>
      <c r="H113" s="6">
        <f t="shared" si="16"/>
        <v>17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0.5889838211234322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f>1076.2-829.9</f>
        <v>246.30000000000007</v>
      </c>
      <c r="C117" s="63">
        <v>1700.1</v>
      </c>
      <c r="D117" s="87">
        <f>196.6+25+11.8</f>
        <v>233.4</v>
      </c>
      <c r="E117" s="21">
        <f>D117/D102*100</f>
        <v>8.485729867296858</v>
      </c>
      <c r="F117" s="6">
        <f t="shared" si="15"/>
        <v>94.76248477466503</v>
      </c>
      <c r="G117" s="6">
        <f t="shared" si="17"/>
        <v>13.728604199752956</v>
      </c>
      <c r="H117" s="6">
        <f t="shared" si="16"/>
        <v>12.900000000000063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f>7.5-7</f>
        <v>0.5</v>
      </c>
      <c r="C123" s="63">
        <v>67.6</v>
      </c>
      <c r="D123" s="87">
        <f>0.5</f>
        <v>0.5</v>
      </c>
      <c r="E123" s="21">
        <f>D123/D102*100</f>
        <v>0.018178512997636797</v>
      </c>
      <c r="F123" s="6">
        <f t="shared" si="15"/>
        <v>100</v>
      </c>
      <c r="G123" s="6">
        <f t="shared" si="17"/>
        <v>0.7396449704142012</v>
      </c>
      <c r="H123" s="6">
        <f t="shared" si="16"/>
        <v>0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f>20-20</f>
        <v>0</v>
      </c>
      <c r="C125" s="63">
        <v>115</v>
      </c>
      <c r="D125" s="87"/>
      <c r="E125" s="21">
        <f>D125/D102*100</f>
        <v>0</v>
      </c>
      <c r="F125" s="120" t="e">
        <f t="shared" si="15"/>
        <v>#DIV/0!</v>
      </c>
      <c r="G125" s="6">
        <f>D125/C125*100</f>
        <v>0</v>
      </c>
      <c r="H125" s="6">
        <f t="shared" si="16"/>
        <v>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21.4+1.2+34.6+22.6+3.4+31.2+5.1+22.6+3+44.8</f>
        <v>189.90000000000003</v>
      </c>
      <c r="E126" s="21">
        <f>D126/D102*100</f>
        <v>6.904199236502456</v>
      </c>
      <c r="F126" s="6">
        <f t="shared" si="15"/>
        <v>88.98781630740396</v>
      </c>
      <c r="G126" s="6">
        <f t="shared" si="17"/>
        <v>21.872840359364204</v>
      </c>
      <c r="H126" s="6">
        <f t="shared" si="16"/>
        <v>23.49999999999997</v>
      </c>
      <c r="I126" s="6">
        <f t="shared" si="14"/>
        <v>678.3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21.4+1.2+34.6+22.6+31.2+22.6+44.8</f>
        <v>178.40000000000003</v>
      </c>
      <c r="E127" s="1">
        <f>D127/D126*100</f>
        <v>93.94418114797261</v>
      </c>
      <c r="F127" s="1">
        <f>D127/B127*100</f>
        <v>99.88801791713328</v>
      </c>
      <c r="G127" s="1">
        <f t="shared" si="17"/>
        <v>23.878998795341992</v>
      </c>
      <c r="H127" s="1">
        <f t="shared" si="16"/>
        <v>0.1999999999999602</v>
      </c>
      <c r="I127" s="1">
        <f t="shared" si="14"/>
        <v>568.7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3.370194839389152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76.1316124341029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5796.1</v>
      </c>
      <c r="C133" s="88">
        <f>C41+C66+C69+C74+C76+C84+C98+C102+C96+C81+C94</f>
        <v>27282.4</v>
      </c>
      <c r="D133" s="63">
        <f>D41+D66+D69+D74+D76+D84+D98+D102+D96+D81+D94</f>
        <v>3956.9999999999995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173574.1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127562.3</v>
      </c>
      <c r="E134" s="40">
        <v>100</v>
      </c>
      <c r="F134" s="3">
        <f>D134/B134*100</f>
        <v>73.49155202302647</v>
      </c>
      <c r="G134" s="3">
        <f aca="true" t="shared" si="18" ref="G134:G140">D134/C134*100</f>
        <v>20.334265967913375</v>
      </c>
      <c r="H134" s="3">
        <f aca="true" t="shared" si="19" ref="H134:H140">B134-D134</f>
        <v>46011.8</v>
      </c>
      <c r="I134" s="3">
        <f aca="true" t="shared" si="20" ref="I134:I140">C134-D134</f>
        <v>499764.50000000006</v>
      </c>
      <c r="K134" s="49"/>
      <c r="L134" s="50"/>
    </row>
    <row r="135" spans="1:12" ht="18.75">
      <c r="A135" s="25" t="s">
        <v>5</v>
      </c>
      <c r="B135" s="70">
        <f>B7+B18+B32+B50+B57+B88+B110+B114+B44+B127</f>
        <v>112999.7</v>
      </c>
      <c r="C135" s="70">
        <f>C7+C18+C32+C50+C57+C88+C110+C114+C44+C127</f>
        <v>437725.39999999997</v>
      </c>
      <c r="D135" s="70">
        <f>D7+D18+D32+D50+D57+D88+D110+D114+D44+D127</f>
        <v>91945.40000000001</v>
      </c>
      <c r="E135" s="6">
        <f>D135/D134*100</f>
        <v>72.07881952583169</v>
      </c>
      <c r="F135" s="6">
        <f aca="true" t="shared" si="21" ref="F135:F146">D135/B135*100</f>
        <v>81.36782664024773</v>
      </c>
      <c r="G135" s="6">
        <f t="shared" si="18"/>
        <v>21.005269513717963</v>
      </c>
      <c r="H135" s="6">
        <f t="shared" si="19"/>
        <v>21054.29999999999</v>
      </c>
      <c r="I135" s="20">
        <f t="shared" si="20"/>
        <v>345779.99999999994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28599.399999999998</v>
      </c>
      <c r="C136" s="71">
        <f>C10+C21+C34+C53+C59+C89+C47+C128+C104+C107</f>
        <v>64854.40000000001</v>
      </c>
      <c r="D136" s="71">
        <f>D10+D21+D34+D53+D59+D89+D47+D128+D104+D107</f>
        <v>9936.7</v>
      </c>
      <c r="E136" s="6">
        <f>D136/D134*100</f>
        <v>7.7896839426695825</v>
      </c>
      <c r="F136" s="6">
        <f t="shared" si="21"/>
        <v>34.74443519794122</v>
      </c>
      <c r="G136" s="6">
        <f t="shared" si="18"/>
        <v>15.321551043568363</v>
      </c>
      <c r="H136" s="6">
        <f t="shared" si="19"/>
        <v>18662.699999999997</v>
      </c>
      <c r="I136" s="20">
        <f t="shared" si="20"/>
        <v>54917.70000000001</v>
      </c>
      <c r="K136" s="49"/>
      <c r="L136" s="106"/>
    </row>
    <row r="137" spans="1:12" ht="18.75">
      <c r="A137" s="25" t="s">
        <v>1</v>
      </c>
      <c r="B137" s="70">
        <f>B20+B9+B52+B46+B58+B33+B99</f>
        <v>5611.599999999999</v>
      </c>
      <c r="C137" s="70">
        <f>C20+C9+C52+C46+C58+C33+C99</f>
        <v>20323.899999999998</v>
      </c>
      <c r="D137" s="70">
        <f>D20+D9+D52+D46+D58+D33+D99</f>
        <v>4377.700000000002</v>
      </c>
      <c r="E137" s="6">
        <f>D137/D134*100</f>
        <v>3.431813317884674</v>
      </c>
      <c r="F137" s="6">
        <f t="shared" si="21"/>
        <v>78.01161878965004</v>
      </c>
      <c r="G137" s="6">
        <f t="shared" si="18"/>
        <v>21.539665123327715</v>
      </c>
      <c r="H137" s="6">
        <f t="shared" si="19"/>
        <v>1233.8999999999978</v>
      </c>
      <c r="I137" s="20">
        <f t="shared" si="20"/>
        <v>15946.199999999997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1627.4</v>
      </c>
      <c r="C138" s="70">
        <f>C11+C22+C100+C60+C36+C90</f>
        <v>7143.8</v>
      </c>
      <c r="D138" s="70">
        <f>D11+D22+D100+D60+D36+D90</f>
        <v>1403.4</v>
      </c>
      <c r="E138" s="6">
        <f>D138/D134*100</f>
        <v>1.1001683099160176</v>
      </c>
      <c r="F138" s="6">
        <f t="shared" si="21"/>
        <v>86.23571340788989</v>
      </c>
      <c r="G138" s="6">
        <f t="shared" si="18"/>
        <v>19.6450068590946</v>
      </c>
      <c r="H138" s="6">
        <f t="shared" si="19"/>
        <v>224</v>
      </c>
      <c r="I138" s="20">
        <f t="shared" si="20"/>
        <v>5740.4</v>
      </c>
      <c r="K138" s="49"/>
      <c r="L138" s="106"/>
    </row>
    <row r="139" spans="1:12" ht="18.75">
      <c r="A139" s="25" t="s">
        <v>2</v>
      </c>
      <c r="B139" s="70">
        <f>B8+B19+B45+B51</f>
        <v>1760.4</v>
      </c>
      <c r="C139" s="70">
        <f>C8+C19+C45+C51</f>
        <v>7615.1</v>
      </c>
      <c r="D139" s="70">
        <f>D8+D19+D45+D51</f>
        <v>1120.5</v>
      </c>
      <c r="E139" s="6">
        <f>D139/D134*100</f>
        <v>0.8783943218333315</v>
      </c>
      <c r="F139" s="6">
        <f t="shared" si="21"/>
        <v>63.65030674846626</v>
      </c>
      <c r="G139" s="6">
        <f t="shared" si="18"/>
        <v>14.714186287770351</v>
      </c>
      <c r="H139" s="6">
        <f t="shared" si="19"/>
        <v>639.9000000000001</v>
      </c>
      <c r="I139" s="20">
        <f t="shared" si="20"/>
        <v>6494.6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22975.60000000001</v>
      </c>
      <c r="C140" s="70">
        <f>C134-C135-C136-C137-C138-C139</f>
        <v>89664.20000000007</v>
      </c>
      <c r="D140" s="70">
        <f>D134-D135-D136-D137-D138-D139</f>
        <v>18778.59999999999</v>
      </c>
      <c r="E140" s="6">
        <f>D140/D134*100</f>
        <v>14.721120581864696</v>
      </c>
      <c r="F140" s="6">
        <f t="shared" si="21"/>
        <v>81.73279479099558</v>
      </c>
      <c r="G140" s="46">
        <f t="shared" si="18"/>
        <v>20.943252714015152</v>
      </c>
      <c r="H140" s="6">
        <f t="shared" si="19"/>
        <v>4197.000000000018</v>
      </c>
      <c r="I140" s="6">
        <f t="shared" si="20"/>
        <v>70885.60000000008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6096.5+112.1+30.9+1603.7+825.7</f>
        <v>8668.9</v>
      </c>
      <c r="E144" s="6"/>
      <c r="F144" s="6">
        <f t="shared" si="21"/>
        <v>68.25099397708931</v>
      </c>
      <c r="G144" s="6">
        <f t="shared" si="22"/>
        <v>29.126725733888385</v>
      </c>
      <c r="H144" s="6">
        <f t="shared" si="24"/>
        <v>4032.6000000000004</v>
      </c>
      <c r="I144" s="6">
        <f t="shared" si="23"/>
        <v>21093.800000000003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f>2522.9-1200</f>
        <v>1322.9</v>
      </c>
      <c r="C146" s="70">
        <v>8750.7</v>
      </c>
      <c r="D146" s="70">
        <f>1079.6+99+23+18.9+98</f>
        <v>1318.5</v>
      </c>
      <c r="E146" s="21"/>
      <c r="F146" s="6">
        <f t="shared" si="21"/>
        <v>99.66739738453397</v>
      </c>
      <c r="G146" s="6">
        <f t="shared" si="22"/>
        <v>15.067366039288284</v>
      </c>
      <c r="H146" s="6">
        <f t="shared" si="24"/>
        <v>4.400000000000091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f>783.1-687.9</f>
        <v>95.20000000000005</v>
      </c>
      <c r="C150" s="93">
        <v>3939.6</v>
      </c>
      <c r="D150" s="93">
        <f>95.1</f>
        <v>95.1</v>
      </c>
      <c r="E150" s="26"/>
      <c r="F150" s="6">
        <f>D150/B150*100</f>
        <v>99.89495798319322</v>
      </c>
      <c r="G150" s="6">
        <f t="shared" si="22"/>
        <v>2.413950654888821</v>
      </c>
      <c r="H150" s="6">
        <f t="shared" si="24"/>
        <v>0.10000000000005116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189573.7</v>
      </c>
      <c r="C151" s="94">
        <f>C134+C142+C146+C147+C143+C150+C149+C144+C148+C145</f>
        <v>671689.7999999999</v>
      </c>
      <c r="D151" s="94">
        <f>D134+D142+D146+D147+D143+D150+D149+D144+D148+D145</f>
        <v>139524.80000000002</v>
      </c>
      <c r="E151" s="27"/>
      <c r="F151" s="3">
        <f>D151/B151*100</f>
        <v>73.59923871296493</v>
      </c>
      <c r="G151" s="3">
        <f t="shared" si="22"/>
        <v>20.77220764704184</v>
      </c>
      <c r="H151" s="3">
        <f>B151-D151</f>
        <v>50048.899999999994</v>
      </c>
      <c r="I151" s="3">
        <f t="shared" si="23"/>
        <v>532164.9999999999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127562.3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127562.3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2014-03-27T06:00:12Z</dcterms:modified>
  <cp:category/>
  <cp:version/>
  <cp:contentType/>
  <cp:contentStatus/>
</cp:coreProperties>
</file>